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 Log" sheetId="1" state="visible" r:id="rId3"/>
    <sheet name="Dashboard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<sst xmlns="http://schemas.openxmlformats.org/spreadsheetml/2006/main" count="135" uniqueCount="108">
  <si>
    <t xml:space="preserve">BASIC TRADE DETAILS</t>
  </si>
  <si>
    <t xml:space="preserve">MARKET CONTEXT</t>
  </si>
  <si>
    <t xml:space="preserve">ENTRY</t>
  </si>
  <si>
    <t xml:space="preserve">RISK &amp; POSITION SIZE</t>
  </si>
  <si>
    <t xml:space="preserve">TRADE MANAGEMENT</t>
  </si>
  <si>
    <t xml:space="preserve">PSYCHOLOGY</t>
  </si>
  <si>
    <t xml:space="preserve">POST-TRADE REVIEW</t>
  </si>
  <si>
    <t xml:space="preserve">#</t>
  </si>
  <si>
    <t xml:space="preserve">Date</t>
  </si>
  <si>
    <t xml:space="preserve">Time</t>
  </si>
  <si>
    <t xml:space="preserve">Instrument</t>
  </si>
  <si>
    <t xml:space="preserve">Direction</t>
  </si>
  <si>
    <t xml:space="preserve">Entry Price</t>
  </si>
  <si>
    <t xml:space="preserve">Exit Price</t>
  </si>
  <si>
    <t xml:space="preserve">Lot Size</t>
  </si>
  <si>
    <t xml:space="preserve">Stop Loss</t>
  </si>
  <si>
    <t xml:space="preserve">Take Profit</t>
  </si>
  <si>
    <t xml:space="preserve">P/L ($)</t>
  </si>
  <si>
    <t xml:space="preserve">Market
Condition</t>
  </si>
  <si>
    <t xml:space="preserve">Volatility</t>
  </si>
  <si>
    <t xml:space="preserve">News
Event?</t>
  </si>
  <si>
    <t xml:space="preserve">Session</t>
  </si>
  <si>
    <t xml:space="preserve">Near Key
Level?</t>
  </si>
  <si>
    <t xml:space="preserve">Entry
Reason</t>
  </si>
  <si>
    <t xml:space="preserve">Risk
Amount ($)</t>
  </si>
  <si>
    <t xml:space="preserve">Risk %
of Account</t>
  </si>
  <si>
    <t xml:space="preserve">SL Distance
(pips)</t>
  </si>
  <si>
    <t xml:space="preserve">R:R
Ratio</t>
  </si>
  <si>
    <t xml:space="preserve">Margin
Used ($)</t>
  </si>
  <si>
    <t xml:space="preserve">Moved
SL?</t>
  </si>
  <si>
    <t xml:space="preserve">Closed
Early?</t>
  </si>
  <si>
    <t xml:space="preserve">Partial
Profit?</t>
  </si>
  <si>
    <t xml:space="preserve">Added to
Position?</t>
  </si>
  <si>
    <t xml:space="preserve">Exit
Reason</t>
  </si>
  <si>
    <t xml:space="preserve">Emotion /
Mindset</t>
  </si>
  <si>
    <t xml:space="preserve">Confidence
(1-5)</t>
  </si>
  <si>
    <t xml:space="preserve">Followed
Plan?</t>
  </si>
  <si>
    <t xml:space="preserve">Trade
Duration</t>
  </si>
  <si>
    <t xml:space="preserve">Post-Trade Lesson / Notes</t>
  </si>
  <si>
    <t xml:space="preserve">09:35</t>
  </si>
  <si>
    <t xml:space="preserve">EUR/USD</t>
  </si>
  <si>
    <t xml:space="preserve">Buy</t>
  </si>
  <si>
    <t xml:space="preserve">Trending</t>
  </si>
  <si>
    <t xml:space="preserve">Normal</t>
  </si>
  <si>
    <t xml:space="preserve">No</t>
  </si>
  <si>
    <t xml:space="preserve">London</t>
  </si>
  <si>
    <t xml:space="preserve">Support</t>
  </si>
  <si>
    <t xml:space="preserve">Pullback</t>
  </si>
  <si>
    <t xml:space="preserve">1:2.2</t>
  </si>
  <si>
    <t xml:space="preserve">Plan</t>
  </si>
  <si>
    <t xml:space="preserve">Calm</t>
  </si>
  <si>
    <t xml:space="preserve">Yes</t>
  </si>
  <si>
    <t xml:space="preserve">6h 20m</t>
  </si>
  <si>
    <t xml:space="preserve">Clean pullback to support in an uptrend. Patience paid off. Repeat this setup.</t>
  </si>
  <si>
    <t xml:space="preserve">14:10</t>
  </si>
  <si>
    <t xml:space="preserve">XAU/USD</t>
  </si>
  <si>
    <t xml:space="preserve">Sell</t>
  </si>
  <si>
    <t xml:space="preserve">Ranging</t>
  </si>
  <si>
    <t xml:space="preserve">High</t>
  </si>
  <si>
    <t xml:space="preserve">New York</t>
  </si>
  <si>
    <t xml:space="preserve">Resistance</t>
  </si>
  <si>
    <t xml:space="preserve">Reaction to Data</t>
  </si>
  <si>
    <t xml:space="preserve">1:1.1</t>
  </si>
  <si>
    <t xml:space="preserve">Emotion</t>
  </si>
  <si>
    <t xml:space="preserve">Stressed</t>
  </si>
  <si>
    <t xml:space="preserve">2h 45m</t>
  </si>
  <si>
    <t xml:space="preserve">Moved SL and then panicked out. Should have held or not entered during high volatility news.</t>
  </si>
  <si>
    <t xml:space="preserve">TRADING JOURNAL — PERFORMANCE DASHBOARD</t>
  </si>
  <si>
    <t xml:space="preserve">Metrics auto-calculated from Trade Log. All formulas reference the Trade Log sheet.</t>
  </si>
  <si>
    <t xml:space="preserve">CORE PERFORMANCE METRICS</t>
  </si>
  <si>
    <t xml:space="preserve">Total Trades</t>
  </si>
  <si>
    <t xml:space="preserve">Total P/L</t>
  </si>
  <si>
    <t xml:space="preserve">Winning Trades</t>
  </si>
  <si>
    <t xml:space="preserve">Losing Trades</t>
  </si>
  <si>
    <t xml:space="preserve">Win Rate</t>
  </si>
  <si>
    <t xml:space="preserve">Loss Rate</t>
  </si>
  <si>
    <t xml:space="preserve">Average Win ($)</t>
  </si>
  <si>
    <t xml:space="preserve">Average Loss ($)</t>
  </si>
  <si>
    <t xml:space="preserve">Largest Win ($)</t>
  </si>
  <si>
    <t xml:space="preserve">Largest Loss ($)</t>
  </si>
  <si>
    <t xml:space="preserve">RISK &amp; EFFICIENCY METRICS</t>
  </si>
  <si>
    <t xml:space="preserve">Profit Factor</t>
  </si>
  <si>
    <t xml:space="preserve">Avg Risk:Reward Ratio</t>
  </si>
  <si>
    <t xml:space="preserve">Expectancy ($)</t>
  </si>
  <si>
    <t xml:space="preserve">Avg Risk % per Trade</t>
  </si>
  <si>
    <t xml:space="preserve">Maximum Drawdown ($)</t>
  </si>
  <si>
    <t xml:space="preserve">Break-Even Trades</t>
  </si>
  <si>
    <t xml:space="preserve">DISCIPLINE &amp; PSYCHOLOGY</t>
  </si>
  <si>
    <t xml:space="preserve">Followed Plan — Yes</t>
  </si>
  <si>
    <t xml:space="preserve">Followed Plan — No</t>
  </si>
  <si>
    <t xml:space="preserve">Followed Plan — Partial</t>
  </si>
  <si>
    <t xml:space="preserve">Rule-Following Score</t>
  </si>
  <si>
    <t xml:space="preserve">Trades Closed by Plan</t>
  </si>
  <si>
    <t xml:space="preserve">Trades Closed by Emotion</t>
  </si>
  <si>
    <t xml:space="preserve">Avg Confidence (1-5)</t>
  </si>
  <si>
    <t xml:space="preserve">PERFORMANCE BY INSTRUMENT</t>
  </si>
  <si>
    <t xml:space="preserve">Trades</t>
  </si>
  <si>
    <t xml:space="preserve">GBP/USD</t>
  </si>
  <si>
    <t xml:space="preserve">USD/JPY</t>
  </si>
  <si>
    <t xml:space="preserve">XAG/USD</t>
  </si>
  <si>
    <t xml:space="preserve">Brent Crude</t>
  </si>
  <si>
    <t xml:space="preserve">Nasdaq 100</t>
  </si>
  <si>
    <t xml:space="preserve">USD/CNH</t>
  </si>
  <si>
    <t xml:space="preserve">BTC/USD</t>
  </si>
  <si>
    <t xml:space="preserve">PERFORMANCE BY SESSION</t>
  </si>
  <si>
    <t xml:space="preserve">Asian</t>
  </si>
  <si>
    <t xml:space="preserve">London-NY Overlap</t>
  </si>
  <si>
    <t xml:space="preserve">PERFORMANCE BY DIRECTION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</si>
</sst>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yyyy\-mm\-dd"/>
    <numFmt numFmtId="166" formatCode="#,##0.0000"/>
    <numFmt numFmtId="167" formatCode="\$#,##0;[RED]&quot;($&quot;#,##0\);\-"/>
    <numFmt numFmtId="168" formatCode="\$#,##0"/>
    <numFmt numFmtId="169" formatCode="0.00%"/>
    <numFmt numFmtId="170" formatCode="#,##0"/>
    <numFmt numFmtId="171" formatCode="0.0%"/>
    <numFmt numFmtId="172" formatCode="\$#,##0.00"/>
    <numFmt numFmtId="173" formatCode="\$#,##0.00;[RED]&quot;($&quot;#,##0.00\)"/>
    <numFmt numFmtId="174" formatCode="0.00"/>
    <numFmt numFmtId="175" formatCode="0.0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1B2A4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27AE60"/>
      <name val="Arial"/>
      <family val="0"/>
      <charset val="1"/>
    </font>
    <font>
      <b val="true"/>
      <sz val="10"/>
      <color rgb="FFC0392B"/>
      <name val="Arial"/>
      <family val="0"/>
      <charset val="1"/>
    </font>
    <font>
      <sz val="10"/>
      <color rgb="FF999999"/>
      <name val="Arial"/>
      <family val="0"/>
      <charset val="1"/>
    </font>
    <font>
      <b val="true"/>
      <sz val="16"/>
      <color rgb="FF1B2A4A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2C3E50"/>
      <name val="Arial"/>
      <family val="0"/>
      <charset val="1"/>
    </font>
    <font>
      <b val="true"/>
      <sz val="12"/>
      <color rgb="FF1B2A4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1B2A4A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E8F0FE"/>
        <bgColor rgb="FFE6F4EA"/>
      </patternFill>
    </fill>
    <fill>
      <patternFill patternType="solid">
        <fgColor rgb="FFE6F4EA"/>
        <bgColor rgb="FFE8F0FE"/>
      </patternFill>
    </fill>
    <fill>
      <patternFill patternType="solid">
        <fgColor rgb="FFFFF8E1"/>
        <bgColor rgb="FFFFF3E0"/>
      </patternFill>
    </fill>
    <fill>
      <patternFill patternType="solid">
        <fgColor rgb="FFFFF3E0"/>
        <bgColor rgb="FFFFF8E1"/>
      </patternFill>
    </fill>
    <fill>
      <patternFill patternType="solid">
        <fgColor rgb="FFF3E8FD"/>
        <bgColor rgb="FFFCE4EC"/>
      </patternFill>
    </fill>
    <fill>
      <patternFill patternType="solid">
        <fgColor rgb="FFFCE4EC"/>
        <bgColor rgb="FFF3E8FD"/>
      </patternFill>
    </fill>
    <fill>
      <patternFill patternType="solid">
        <fgColor rgb="FFF5F5F5"/>
        <bgColor rgb="FFF8F9FA"/>
      </patternFill>
    </fill>
    <fill>
      <patternFill patternType="solid">
        <fgColor rgb="FF1B2A4A"/>
        <bgColor rgb="FF2C3E50"/>
      </patternFill>
    </fill>
    <fill>
      <patternFill patternType="solid">
        <fgColor rgb="FFFFFFFF"/>
        <bgColor rgb="FFF8F9FA"/>
      </patternFill>
    </fill>
    <fill>
      <patternFill patternType="solid">
        <fgColor rgb="FFF8F9FA"/>
        <bgColor rgb="FFF5F5F5"/>
      </patternFill>
    </fill>
    <fill>
      <patternFill patternType="solid">
        <fgColor rgb="FFB8973A"/>
        <bgColor rgb="FF9999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0D5DD"/>
      </left>
      <right style="thin">
        <color rgb="FFD0D5DD"/>
      </right>
      <top style="thin">
        <color rgb="FFD0D5DD"/>
      </top>
      <bottom style="thin">
        <color rgb="FFD0D5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6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8973A"/>
      <rgbColor rgb="FF800080"/>
      <rgbColor rgb="FF008080"/>
      <rgbColor rgb="FFF3E8FD"/>
      <rgbColor rgb="FF808080"/>
      <rgbColor rgb="FF9999FF"/>
      <rgbColor rgb="FF993366"/>
      <rgbColor rgb="FFFFF8E1"/>
      <rgbColor rgb="FFE6F4EA"/>
      <rgbColor rgb="FF660066"/>
      <rgbColor rgb="FFFF8080"/>
      <rgbColor rgb="FF0066CC"/>
      <rgbColor rgb="FFD0D5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0FE"/>
      <rgbColor rgb="FFF5F5F5"/>
      <rgbColor rgb="FFFFF3E0"/>
      <rgbColor rgb="FFF8F9FA"/>
      <rgbColor rgb="FFFF99CC"/>
      <rgbColor rgb="FFCC99FF"/>
      <rgbColor rgb="FFFCE4EC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1B2A4A"/>
      <rgbColor rgb="FF27AE60"/>
      <rgbColor rgb="FF003300"/>
      <rgbColor rgb="FF333300"/>
      <rgbColor rgb="FFC0392B"/>
      <rgbColor rgb="FF993366"/>
      <rgbColor rgb="FF333399"/>
      <rgbColor rgb="FF2C3E5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2A4A"/>
    <pageSetUpPr fitToPage="false"/>
  </sheetPr>
  <dimension ref="A1:AF5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2"/>
    <col collapsed="false" customWidth="true" hidden="false" outlineLevel="0" max="3" min="3" style="0" width="10"/>
    <col collapsed="false" customWidth="true" hidden="false" outlineLevel="0" max="4" min="4" style="0" width="14"/>
    <col collapsed="false" customWidth="true" hidden="false" outlineLevel="0" max="5" min="5" style="0" width="10"/>
    <col collapsed="false" customWidth="true" hidden="false" outlineLevel="0" max="7" min="6" style="0" width="13"/>
    <col collapsed="false" customWidth="true" hidden="false" outlineLevel="0" max="8" min="8" style="0" width="10"/>
    <col collapsed="false" customWidth="true" hidden="false" outlineLevel="0" max="10" min="9" style="0" width="13"/>
    <col collapsed="false" customWidth="true" hidden="false" outlineLevel="0" max="11" min="11" style="0" width="12"/>
    <col collapsed="false" customWidth="true" hidden="false" outlineLevel="0" max="12" min="12" style="0" width="13"/>
    <col collapsed="false" customWidth="true" hidden="false" outlineLevel="0" max="13" min="13" style="0" width="11"/>
    <col collapsed="false" customWidth="true" hidden="false" outlineLevel="0" max="14" min="14" style="0" width="10"/>
    <col collapsed="false" customWidth="true" hidden="false" outlineLevel="0" max="16" min="15" style="0" width="12"/>
    <col collapsed="false" customWidth="true" hidden="false" outlineLevel="0" max="17" min="17" style="0" width="16"/>
    <col collapsed="false" customWidth="true" hidden="false" outlineLevel="0" max="18" min="18" style="0" width="12"/>
    <col collapsed="false" customWidth="true" hidden="false" outlineLevel="0" max="19" min="19" style="0" width="11"/>
    <col collapsed="false" customWidth="true" hidden="false" outlineLevel="0" max="20" min="20" style="0" width="12"/>
    <col collapsed="false" customWidth="true" hidden="false" outlineLevel="0" max="21" min="21" style="0" width="10"/>
    <col collapsed="false" customWidth="true" hidden="false" outlineLevel="0" max="22" min="22" style="0" width="12"/>
    <col collapsed="false" customWidth="true" hidden="false" outlineLevel="0" max="25" min="23" style="0" width="9"/>
    <col collapsed="false" customWidth="true" hidden="false" outlineLevel="0" max="26" min="26" style="0" width="10"/>
    <col collapsed="false" customWidth="true" hidden="false" outlineLevel="0" max="27" min="27" style="0" width="12"/>
    <col collapsed="false" customWidth="true" hidden="false" outlineLevel="0" max="28" min="28" style="0" width="16"/>
    <col collapsed="false" customWidth="true" hidden="false" outlineLevel="0" max="30" min="29" style="0" width="11"/>
    <col collapsed="false" customWidth="true" hidden="false" outlineLevel="0" max="31" min="31" style="0" width="12"/>
    <col collapsed="false" customWidth="true" hidden="false" outlineLevel="0" max="32" min="32" style="0" width="35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1</v>
      </c>
      <c r="M1" s="2"/>
      <c r="N1" s="2"/>
      <c r="O1" s="2"/>
      <c r="P1" s="2"/>
      <c r="Q1" s="3" t="s">
        <v>2</v>
      </c>
      <c r="R1" s="4" t="s">
        <v>3</v>
      </c>
      <c r="S1" s="4"/>
      <c r="T1" s="4"/>
      <c r="U1" s="4"/>
      <c r="V1" s="4"/>
      <c r="W1" s="5" t="s">
        <v>4</v>
      </c>
      <c r="X1" s="5"/>
      <c r="Y1" s="5"/>
      <c r="Z1" s="5"/>
      <c r="AA1" s="5"/>
      <c r="AB1" s="6" t="s">
        <v>5</v>
      </c>
      <c r="AC1" s="6"/>
      <c r="AD1" s="7" t="s">
        <v>6</v>
      </c>
      <c r="AE1" s="7"/>
      <c r="AF1" s="7"/>
    </row>
    <row r="2" customFormat="false" ht="39.75" hidden="false" customHeight="true" outlineLevel="0" collapsed="false">
      <c r="A2" s="8" t="s">
        <v>7</v>
      </c>
      <c r="B2" s="8" t="s">
        <v>8</v>
      </c>
      <c r="C2" s="8" t="s">
        <v>9</v>
      </c>
      <c r="D2" s="8" t="s">
        <v>10</v>
      </c>
      <c r="E2" s="8" t="s">
        <v>11</v>
      </c>
      <c r="F2" s="8" t="s">
        <v>12</v>
      </c>
      <c r="G2" s="8" t="s">
        <v>13</v>
      </c>
      <c r="H2" s="8" t="s">
        <v>14</v>
      </c>
      <c r="I2" s="8" t="s">
        <v>15</v>
      </c>
      <c r="J2" s="8" t="s">
        <v>16</v>
      </c>
      <c r="K2" s="8" t="s">
        <v>17</v>
      </c>
      <c r="L2" s="8" t="s">
        <v>18</v>
      </c>
      <c r="M2" s="8" t="s">
        <v>19</v>
      </c>
      <c r="N2" s="8" t="s">
        <v>20</v>
      </c>
      <c r="O2" s="8" t="s">
        <v>21</v>
      </c>
      <c r="P2" s="8" t="s">
        <v>22</v>
      </c>
      <c r="Q2" s="8" t="s">
        <v>23</v>
      </c>
      <c r="R2" s="8" t="s">
        <v>24</v>
      </c>
      <c r="S2" s="8" t="s">
        <v>25</v>
      </c>
      <c r="T2" s="8" t="s">
        <v>26</v>
      </c>
      <c r="U2" s="8" t="s">
        <v>27</v>
      </c>
      <c r="V2" s="8" t="s">
        <v>28</v>
      </c>
      <c r="W2" s="8" t="s">
        <v>29</v>
      </c>
      <c r="X2" s="8" t="s">
        <v>30</v>
      </c>
      <c r="Y2" s="8" t="s">
        <v>31</v>
      </c>
      <c r="Z2" s="8" t="s">
        <v>32</v>
      </c>
      <c r="AA2" s="8" t="s">
        <v>33</v>
      </c>
      <c r="AB2" s="8" t="s">
        <v>34</v>
      </c>
      <c r="AC2" s="8" t="s">
        <v>35</v>
      </c>
      <c r="AD2" s="8" t="s">
        <v>36</v>
      </c>
      <c r="AE2" s="8" t="s">
        <v>37</v>
      </c>
      <c r="AF2" s="8" t="s">
        <v>38</v>
      </c>
    </row>
    <row r="3" customFormat="false" ht="23.85" hidden="false" customHeight="false" outlineLevel="0" collapsed="false">
      <c r="A3" s="9" t="n">
        <v>1</v>
      </c>
      <c r="B3" s="10" t="n">
        <v>46191</v>
      </c>
      <c r="C3" s="9" t="s">
        <v>39</v>
      </c>
      <c r="D3" s="9" t="s">
        <v>40</v>
      </c>
      <c r="E3" s="9" t="s">
        <v>41</v>
      </c>
      <c r="F3" s="11" t="n">
        <v>1.0425</v>
      </c>
      <c r="G3" s="11" t="n">
        <v>1.0478</v>
      </c>
      <c r="H3" s="9" t="n">
        <v>0.5</v>
      </c>
      <c r="I3" s="11" t="n">
        <v>1.0398</v>
      </c>
      <c r="J3" s="11" t="n">
        <v>1.0485</v>
      </c>
      <c r="K3" s="12" t="n">
        <v>265</v>
      </c>
      <c r="L3" s="13" t="s">
        <v>42</v>
      </c>
      <c r="M3" s="13" t="s">
        <v>43</v>
      </c>
      <c r="N3" s="13" t="s">
        <v>44</v>
      </c>
      <c r="O3" s="13" t="s">
        <v>45</v>
      </c>
      <c r="P3" s="13" t="s">
        <v>46</v>
      </c>
      <c r="Q3" s="14" t="s">
        <v>47</v>
      </c>
      <c r="R3" s="15" t="n">
        <v>135</v>
      </c>
      <c r="S3" s="16" t="n">
        <v>0.0135</v>
      </c>
      <c r="T3" s="17" t="n">
        <v>27</v>
      </c>
      <c r="U3" s="17" t="s">
        <v>48</v>
      </c>
      <c r="V3" s="15" t="n">
        <v>650</v>
      </c>
      <c r="W3" s="18" t="s">
        <v>44</v>
      </c>
      <c r="X3" s="18" t="s">
        <v>44</v>
      </c>
      <c r="Y3" s="18" t="s">
        <v>44</v>
      </c>
      <c r="Z3" s="18" t="s">
        <v>44</v>
      </c>
      <c r="AA3" s="18" t="s">
        <v>49</v>
      </c>
      <c r="AB3" s="19" t="s">
        <v>50</v>
      </c>
      <c r="AC3" s="19" t="n">
        <v>4</v>
      </c>
      <c r="AD3" s="20" t="s">
        <v>51</v>
      </c>
      <c r="AE3" s="20" t="s">
        <v>52</v>
      </c>
      <c r="AF3" s="20" t="s">
        <v>53</v>
      </c>
    </row>
    <row r="4" customFormat="false" ht="35.05" hidden="false" customHeight="false" outlineLevel="0" collapsed="false">
      <c r="A4" s="21" t="n">
        <v>2</v>
      </c>
      <c r="B4" s="22" t="n">
        <v>46192</v>
      </c>
      <c r="C4" s="21" t="s">
        <v>54</v>
      </c>
      <c r="D4" s="21" t="s">
        <v>55</v>
      </c>
      <c r="E4" s="21" t="s">
        <v>56</v>
      </c>
      <c r="F4" s="23" t="n">
        <v>2628.5</v>
      </c>
      <c r="G4" s="23" t="n">
        <v>2641.3</v>
      </c>
      <c r="H4" s="21" t="n">
        <v>0.2</v>
      </c>
      <c r="I4" s="23" t="n">
        <v>2645</v>
      </c>
      <c r="J4" s="23" t="n">
        <v>2610</v>
      </c>
      <c r="K4" s="24" t="n">
        <v>-256</v>
      </c>
      <c r="L4" s="21" t="s">
        <v>57</v>
      </c>
      <c r="M4" s="21" t="s">
        <v>58</v>
      </c>
      <c r="N4" s="21" t="s">
        <v>51</v>
      </c>
      <c r="O4" s="21" t="s">
        <v>59</v>
      </c>
      <c r="P4" s="21" t="s">
        <v>60</v>
      </c>
      <c r="Q4" s="21" t="s">
        <v>61</v>
      </c>
      <c r="R4" s="25" t="n">
        <v>330</v>
      </c>
      <c r="S4" s="26" t="n">
        <v>0.0165</v>
      </c>
      <c r="T4" s="21" t="n">
        <v>165</v>
      </c>
      <c r="U4" s="21" t="s">
        <v>62</v>
      </c>
      <c r="V4" s="25" t="n">
        <v>1050</v>
      </c>
      <c r="W4" s="21" t="s">
        <v>51</v>
      </c>
      <c r="X4" s="21" t="s">
        <v>51</v>
      </c>
      <c r="Y4" s="21" t="s">
        <v>44</v>
      </c>
      <c r="Z4" s="21" t="s">
        <v>44</v>
      </c>
      <c r="AA4" s="21" t="s">
        <v>63</v>
      </c>
      <c r="AB4" s="21" t="s">
        <v>64</v>
      </c>
      <c r="AC4" s="21" t="n">
        <v>2</v>
      </c>
      <c r="AD4" s="21" t="s">
        <v>44</v>
      </c>
      <c r="AE4" s="21" t="s">
        <v>65</v>
      </c>
      <c r="AF4" s="21" t="s">
        <v>66</v>
      </c>
    </row>
    <row r="5" customFormat="false" ht="15" hidden="false" customHeight="false" outlineLevel="0" collapsed="false">
      <c r="A5" s="27" t="n">
        <v>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</row>
    <row r="6" customFormat="false" ht="15" hidden="false" customHeight="false" outlineLevel="0" collapsed="false">
      <c r="A6" s="27" t="n">
        <v>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customFormat="false" ht="15" hidden="false" customHeight="false" outlineLevel="0" collapsed="false">
      <c r="A7" s="27" t="n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</row>
    <row r="8" customFormat="false" ht="15" hidden="false" customHeight="false" outlineLevel="0" collapsed="false">
      <c r="A8" s="27" t="n">
        <v>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</row>
    <row r="9" customFormat="false" ht="15" hidden="false" customHeight="false" outlineLevel="0" collapsed="false">
      <c r="A9" s="27" t="n">
        <v>7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</row>
    <row r="10" customFormat="false" ht="15" hidden="false" customHeight="false" outlineLevel="0" collapsed="false">
      <c r="A10" s="27" t="n">
        <v>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</row>
    <row r="11" customFormat="false" ht="15" hidden="false" customHeight="false" outlineLevel="0" collapsed="false">
      <c r="A11" s="27" t="n">
        <v>9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customFormat="false" ht="15" hidden="false" customHeight="false" outlineLevel="0" collapsed="false">
      <c r="A12" s="27" t="n">
        <v>10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</row>
    <row r="13" customFormat="false" ht="15" hidden="false" customHeight="false" outlineLevel="0" collapsed="false">
      <c r="A13" s="27" t="n">
        <v>11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</row>
    <row r="14" customFormat="false" ht="15" hidden="false" customHeight="false" outlineLevel="0" collapsed="false">
      <c r="A14" s="27" t="n">
        <v>12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</row>
    <row r="15" customFormat="false" ht="15" hidden="false" customHeight="false" outlineLevel="0" collapsed="false">
      <c r="A15" s="27" t="n">
        <v>13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</row>
    <row r="16" customFormat="false" ht="15" hidden="false" customHeight="false" outlineLevel="0" collapsed="false">
      <c r="A16" s="27" t="n">
        <v>14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</row>
    <row r="17" customFormat="false" ht="15" hidden="false" customHeight="false" outlineLevel="0" collapsed="false">
      <c r="A17" s="27" t="n">
        <v>15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</row>
    <row r="18" customFormat="false" ht="15" hidden="false" customHeight="false" outlineLevel="0" collapsed="false">
      <c r="A18" s="27" t="n">
        <v>16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</row>
    <row r="19" customFormat="false" ht="15" hidden="false" customHeight="false" outlineLevel="0" collapsed="false">
      <c r="A19" s="27" t="n">
        <v>17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</row>
    <row r="20" customFormat="false" ht="15" hidden="false" customHeight="false" outlineLevel="0" collapsed="false">
      <c r="A20" s="27" t="n">
        <v>18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</row>
    <row r="21" customFormat="false" ht="15" hidden="false" customHeight="false" outlineLevel="0" collapsed="false">
      <c r="A21" s="27" t="n">
        <v>19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customFormat="false" ht="15" hidden="false" customHeight="false" outlineLevel="0" collapsed="false">
      <c r="A22" s="27" t="n">
        <v>20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</row>
    <row r="23" customFormat="false" ht="15" hidden="false" customHeight="false" outlineLevel="0" collapsed="false">
      <c r="A23" s="27" t="n">
        <v>21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</row>
    <row r="24" customFormat="false" ht="15" hidden="false" customHeight="false" outlineLevel="0" collapsed="false">
      <c r="A24" s="27" t="n">
        <v>22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</row>
    <row r="25" customFormat="false" ht="15" hidden="false" customHeight="false" outlineLevel="0" collapsed="false">
      <c r="A25" s="27" t="n">
        <v>23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</row>
    <row r="26" customFormat="false" ht="15" hidden="false" customHeight="false" outlineLevel="0" collapsed="false">
      <c r="A26" s="27" t="n">
        <v>24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</row>
    <row r="27" customFormat="false" ht="15" hidden="false" customHeight="false" outlineLevel="0" collapsed="false">
      <c r="A27" s="27" t="n">
        <v>25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customFormat="false" ht="15" hidden="false" customHeight="false" outlineLevel="0" collapsed="false">
      <c r="A28" s="27" t="n">
        <v>26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customFormat="false" ht="15" hidden="false" customHeight="false" outlineLevel="0" collapsed="false">
      <c r="A29" s="27" t="n">
        <v>27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customFormat="false" ht="15" hidden="false" customHeight="false" outlineLevel="0" collapsed="false">
      <c r="A30" s="27" t="n">
        <v>28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customFormat="false" ht="15" hidden="false" customHeight="false" outlineLevel="0" collapsed="false">
      <c r="A31" s="27" t="n">
        <v>29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customFormat="false" ht="15" hidden="false" customHeight="false" outlineLevel="0" collapsed="false">
      <c r="A32" s="27" t="n">
        <v>30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customFormat="false" ht="15" hidden="false" customHeight="false" outlineLevel="0" collapsed="false">
      <c r="A33" s="27" t="n">
        <v>31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customFormat="false" ht="15" hidden="false" customHeight="false" outlineLevel="0" collapsed="false">
      <c r="A34" s="27" t="n">
        <v>32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customFormat="false" ht="15" hidden="false" customHeight="false" outlineLevel="0" collapsed="false">
      <c r="A35" s="27" t="n">
        <v>33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customFormat="false" ht="15" hidden="false" customHeight="false" outlineLevel="0" collapsed="false">
      <c r="A36" s="27" t="n">
        <v>34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customFormat="false" ht="15" hidden="false" customHeight="false" outlineLevel="0" collapsed="false">
      <c r="A37" s="27" t="n">
        <v>35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customFormat="false" ht="15" hidden="false" customHeight="false" outlineLevel="0" collapsed="false">
      <c r="A38" s="27" t="n">
        <v>36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customFormat="false" ht="15" hidden="false" customHeight="false" outlineLevel="0" collapsed="false">
      <c r="A39" s="27" t="n">
        <v>37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customFormat="false" ht="15" hidden="false" customHeight="false" outlineLevel="0" collapsed="false">
      <c r="A40" s="27" t="n">
        <v>38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customFormat="false" ht="15" hidden="false" customHeight="false" outlineLevel="0" collapsed="false">
      <c r="A41" s="27" t="n">
        <v>39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customFormat="false" ht="15" hidden="false" customHeight="false" outlineLevel="0" collapsed="false">
      <c r="A42" s="27" t="n">
        <v>40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customFormat="false" ht="15" hidden="false" customHeight="false" outlineLevel="0" collapsed="false">
      <c r="A43" s="27" t="n">
        <v>41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customFormat="false" ht="15" hidden="false" customHeight="false" outlineLevel="0" collapsed="false">
      <c r="A44" s="27" t="n">
        <v>42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customFormat="false" ht="15" hidden="false" customHeight="false" outlineLevel="0" collapsed="false">
      <c r="A45" s="27" t="n">
        <v>43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customFormat="false" ht="15" hidden="false" customHeight="false" outlineLevel="0" collapsed="false">
      <c r="A46" s="27" t="n">
        <v>44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customFormat="false" ht="15" hidden="false" customHeight="false" outlineLevel="0" collapsed="false">
      <c r="A47" s="27" t="n">
        <v>45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customFormat="false" ht="15" hidden="false" customHeight="false" outlineLevel="0" collapsed="false">
      <c r="A48" s="27" t="n">
        <v>46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customFormat="false" ht="15" hidden="false" customHeight="false" outlineLevel="0" collapsed="false">
      <c r="A49" s="27" t="n">
        <v>47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customFormat="false" ht="15" hidden="false" customHeight="false" outlineLevel="0" collapsed="false">
      <c r="A50" s="27" t="n">
        <v>48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</row>
    <row r="51" customFormat="false" ht="15" hidden="false" customHeight="false" outlineLevel="0" collapsed="false">
      <c r="A51" s="27" t="n">
        <v>49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</row>
  </sheetData>
  <mergeCells count="6">
    <mergeCell ref="A1:K1"/>
    <mergeCell ref="L1:P1"/>
    <mergeCell ref="R1:V1"/>
    <mergeCell ref="W1:AA1"/>
    <mergeCell ref="AB1:AC1"/>
    <mergeCell ref="AD1:AF1"/>
  </mergeCells>
  <dataValidations count="12">
    <dataValidation allowBlank="true" errorStyle="stop" operator="between" prompt="Select direction" showDropDown="false" showErrorMessage="false" showInputMessage="false" sqref="E3:E502" type="list">
      <formula1>"Buy,Sell"</formula1>
      <formula2>0</formula2>
    </dataValidation>
    <dataValidation allowBlank="true" errorStyle="stop" operator="between" showDropDown="false" showErrorMessage="false" showInputMessage="false" sqref="L3:L502" type="list">
      <formula1>"Trending,Ranging,Choppy"</formula1>
      <formula2>0</formula2>
    </dataValidation>
    <dataValidation allowBlank="true" errorStyle="stop" operator="between" showDropDown="false" showErrorMessage="false" showInputMessage="false" sqref="M3:M502" type="list">
      <formula1>"Low,Normal,High"</formula1>
      <formula2>0</formula2>
    </dataValidation>
    <dataValidation allowBlank="true" errorStyle="stop" operator="between" showDropDown="false" showErrorMessage="false" showInputMessage="false" sqref="N3:N502" type="list">
      <formula1>"Yes,No"</formula1>
      <formula2>0</formula2>
    </dataValidation>
    <dataValidation allowBlank="true" errorStyle="stop" operator="between" showDropDown="false" showErrorMessage="false" showInputMessage="false" sqref="O3:O502" type="list">
      <formula1>"Asian,London,New York,London-NY Overlap"</formula1>
      <formula2>0</formula2>
    </dataValidation>
    <dataValidation allowBlank="true" errorStyle="stop" operator="between" showDropDown="false" showErrorMessage="false" showInputMessage="false" sqref="P3:P502" type="list">
      <formula1>"Support,Resistance,Key Level,None"</formula1>
      <formula2>0</formula2>
    </dataValidation>
    <dataValidation allowBlank="true" errorStyle="stop" operator="between" showDropDown="false" showErrorMessage="false" showInputMessage="false" sqref="Q3:Q502" type="list">
      <formula1>"Breakout,Pullback,Trend Continuation,Reaction to Data,Technical Signal,Planned Strategy,Other"</formula1>
      <formula2>0</formula2>
    </dataValidation>
    <dataValidation allowBlank="true" errorStyle="stop" operator="between" showDropDown="false" showErrorMessage="false" showInputMessage="false" sqref="W3:Z502" type="list">
      <formula1>"Yes,No"</formula1>
      <formula2>0</formula2>
    </dataValidation>
    <dataValidation allowBlank="true" errorStyle="stop" operator="between" showDropDown="false" showErrorMessage="false" showInputMessage="false" sqref="AA3:AA502" type="list">
      <formula1>"Plan,Emotion,Partial Plan,Other"</formula1>
      <formula2>0</formula2>
    </dataValidation>
    <dataValidation allowBlank="true" errorStyle="stop" operator="between" showDropDown="false" showErrorMessage="false" showInputMessage="false" sqref="AB3:AB502" type="list">
      <formula1>"Calm,Confident,FOMO,Hesitant,Frustrated,Overconfident,Stressed,Revenge Trading,Other"</formula1>
      <formula2>0</formula2>
    </dataValidation>
    <dataValidation allowBlank="true" errorStyle="stop" operator="between" showDropDown="false" showErrorMessage="false" showInputMessage="false" sqref="AC3:AC502" type="list">
      <formula1>"1,2,3,4,5"</formula1>
      <formula2>0</formula2>
    </dataValidation>
    <dataValidation allowBlank="true" errorStyle="stop" operator="between" showDropDown="false" showErrorMessage="false" showInputMessage="false" sqref="AD3:AD502" type="list">
      <formula1>"Yes,No,Partial"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8973A"/>
    <pageSetUpPr fitToPage="false"/>
  </sheetPr>
  <dimension ref="B1:I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18"/>
    <col collapsed="false" customWidth="true" hidden="false" outlineLevel="0" max="4" min="4" style="0" width="12"/>
    <col collapsed="false" customWidth="true" hidden="false" outlineLevel="0" max="5" min="5" style="0" width="28"/>
    <col collapsed="false" customWidth="true" hidden="false" outlineLevel="0" max="6" min="6" style="0" width="18"/>
    <col collapsed="false" customWidth="true" hidden="false" outlineLevel="0" max="7" min="7" style="0" width="4"/>
    <col collapsed="false" customWidth="true" hidden="false" outlineLevel="0" max="8" min="8" style="0" width="28"/>
    <col collapsed="false" customWidth="true" hidden="false" outlineLevel="0" max="9" min="9" style="0" width="18"/>
  </cols>
  <sheetData>
    <row r="1" customFormat="false" ht="39.75" hidden="false" customHeight="true" outlineLevel="0" collapsed="false">
      <c r="B1" s="29" t="s">
        <v>67</v>
      </c>
      <c r="C1" s="29"/>
      <c r="D1" s="29"/>
      <c r="E1" s="29"/>
      <c r="F1" s="29"/>
      <c r="G1" s="29"/>
      <c r="H1" s="29"/>
      <c r="I1" s="29"/>
    </row>
    <row r="2" customFormat="false" ht="15" hidden="false" customHeight="false" outlineLevel="0" collapsed="false">
      <c r="B2" s="30" t="s">
        <v>68</v>
      </c>
      <c r="C2" s="30"/>
      <c r="D2" s="30"/>
      <c r="E2" s="30"/>
      <c r="F2" s="30"/>
      <c r="G2" s="30"/>
      <c r="H2" s="30"/>
      <c r="I2" s="30"/>
    </row>
    <row r="4" customFormat="false" ht="15" hidden="false" customHeight="false" outlineLevel="0" collapsed="false">
      <c r="B4" s="31" t="s">
        <v>69</v>
      </c>
      <c r="C4" s="31"/>
      <c r="D4" s="31"/>
      <c r="E4" s="31"/>
      <c r="F4" s="31"/>
    </row>
    <row r="5" customFormat="false" ht="15" hidden="false" customHeight="false" outlineLevel="0" collapsed="false">
      <c r="B5" s="32" t="s">
        <v>70</v>
      </c>
      <c r="C5" s="33" t="n">
        <f aca="false">COUNTA('Trade Log'!K3:K502)</f>
        <v>2</v>
      </c>
      <c r="E5" s="32" t="s">
        <v>71</v>
      </c>
      <c r="F5" s="34" t="n">
        <f aca="false">SUM('Trade Log'!K3:K502)</f>
        <v>9</v>
      </c>
    </row>
    <row r="6" customFormat="false" ht="15" hidden="false" customHeight="false" outlineLevel="0" collapsed="false">
      <c r="B6" s="32" t="s">
        <v>72</v>
      </c>
      <c r="C6" s="33" t="n">
        <f aca="false">COUNTIF('Trade Log'!K3:K502,"&gt;0")</f>
        <v>1</v>
      </c>
      <c r="E6" s="32" t="s">
        <v>73</v>
      </c>
      <c r="F6" s="33" t="n">
        <f aca="false">COUNTIF('Trade Log'!K3:K502,"&lt;0")</f>
        <v>1</v>
      </c>
    </row>
    <row r="7" customFormat="false" ht="15" hidden="false" customHeight="false" outlineLevel="0" collapsed="false">
      <c r="B7" s="32" t="s">
        <v>74</v>
      </c>
      <c r="C7" s="35" t="n">
        <f aca="false">IFERROR(COUNTIF('Trade Log'!K3:K502,"&gt;0")/COUNTA('Trade Log'!K3:K502),0)</f>
        <v>0.5</v>
      </c>
      <c r="E7" s="32" t="s">
        <v>75</v>
      </c>
      <c r="F7" s="35" t="n">
        <f aca="false">IFERROR(COUNTIF('Trade Log'!K3:K502,"&lt;0")/COUNTA('Trade Log'!K3:K502),0)</f>
        <v>0.5</v>
      </c>
    </row>
    <row r="8" customFormat="false" ht="15" hidden="false" customHeight="false" outlineLevel="0" collapsed="false">
      <c r="B8" s="32" t="s">
        <v>76</v>
      </c>
      <c r="C8" s="36" t="n">
        <f aca="false">IFERROR(AVERAGEIF('Trade Log'!K3:K502,"&gt;0"),0)</f>
        <v>265</v>
      </c>
      <c r="E8" s="32" t="s">
        <v>77</v>
      </c>
      <c r="F8" s="36" t="n">
        <f aca="false">IFERROR(AVERAGEIF('Trade Log'!K3:K502,"&lt;0"),0)</f>
        <v>-256</v>
      </c>
    </row>
    <row r="9" customFormat="false" ht="15" hidden="false" customHeight="false" outlineLevel="0" collapsed="false">
      <c r="B9" s="32" t="s">
        <v>78</v>
      </c>
      <c r="C9" s="36" t="n">
        <f aca="false">IFERROR(MAX('Trade Log'!K3:K502),0)</f>
        <v>265</v>
      </c>
      <c r="E9" s="32" t="s">
        <v>79</v>
      </c>
      <c r="F9" s="37" t="n">
        <f aca="false">IFERROR(MIN('Trade Log'!K3:K502),0)</f>
        <v>-256</v>
      </c>
    </row>
    <row r="11" customFormat="false" ht="15" hidden="false" customHeight="false" outlineLevel="0" collapsed="false">
      <c r="B11" s="31" t="s">
        <v>80</v>
      </c>
      <c r="C11" s="31"/>
      <c r="D11" s="31"/>
      <c r="E11" s="31"/>
      <c r="F11" s="31"/>
    </row>
    <row r="12" customFormat="false" ht="15" hidden="false" customHeight="false" outlineLevel="0" collapsed="false">
      <c r="B12" s="32" t="s">
        <v>81</v>
      </c>
      <c r="C12" s="38" t="n">
        <f aca="false">IFERROR(SUMIF('Trade Log'!K3:K502,"&gt;0")/ABS(SUMIF('Trade Log'!K3:K502,"&lt;0")),0)</f>
        <v>1.03515625</v>
      </c>
      <c r="E12" s="32" t="s">
        <v>82</v>
      </c>
      <c r="F12" s="38" t="n">
        <f aca="false">IFERROR(AVERAGE('Trade Log'!U3:U502),0)</f>
        <v>0</v>
      </c>
    </row>
    <row r="13" customFormat="false" ht="15" hidden="false" customHeight="false" outlineLevel="0" collapsed="false">
      <c r="B13" s="32" t="s">
        <v>83</v>
      </c>
      <c r="C13" s="37" t="n">
        <f aca="false">IFERROR((COUNTIF('Trade Log'!K3:K502,"&gt;0")/COUNTA('Trade Log'!K3:K502))*AVERAGEIF('Trade Log'!K3:K502,"&gt;0")+(COUNTIF('Trade Log'!K3:K502,"&lt;0")/COUNTA('Trade Log'!K3:K502))*AVERAGEIF('Trade Log'!K3:K502,"&lt;0"),0)</f>
        <v>4.5</v>
      </c>
      <c r="E13" s="32" t="s">
        <v>84</v>
      </c>
      <c r="F13" s="35" t="n">
        <f aca="false">IFERROR(AVERAGE('Trade Log'!S3:S502),0)</f>
        <v>0.015</v>
      </c>
    </row>
    <row r="14" customFormat="false" ht="15" hidden="false" customHeight="false" outlineLevel="0" collapsed="false">
      <c r="B14" s="32" t="s">
        <v>85</v>
      </c>
      <c r="C14" s="37" t="n">
        <f aca="false">IFERROR(MIN('Trade Log'!K3:K502),0)</f>
        <v>-256</v>
      </c>
      <c r="E14" s="32" t="s">
        <v>86</v>
      </c>
      <c r="F14" s="33" t="n">
        <f aca="false">COUNTIF('Trade Log'!K3:K502,0)</f>
        <v>0</v>
      </c>
    </row>
    <row r="16" customFormat="false" ht="15" hidden="false" customHeight="false" outlineLevel="0" collapsed="false">
      <c r="B16" s="31" t="s">
        <v>87</v>
      </c>
      <c r="C16" s="31"/>
      <c r="D16" s="31"/>
      <c r="E16" s="31"/>
      <c r="F16" s="31"/>
    </row>
    <row r="17" customFormat="false" ht="15" hidden="false" customHeight="false" outlineLevel="0" collapsed="false">
      <c r="B17" s="32" t="s">
        <v>88</v>
      </c>
      <c r="C17" s="33" t="n">
        <f aca="false">COUNTIF('Trade Log'!AD3:AD502,"Yes")</f>
        <v>1</v>
      </c>
      <c r="E17" s="32" t="s">
        <v>89</v>
      </c>
      <c r="F17" s="33" t="n">
        <f aca="false">COUNTIF('Trade Log'!AD3:AD502,"No")</f>
        <v>1</v>
      </c>
    </row>
    <row r="18" customFormat="false" ht="15" hidden="false" customHeight="false" outlineLevel="0" collapsed="false">
      <c r="B18" s="32" t="s">
        <v>90</v>
      </c>
      <c r="C18" s="33" t="n">
        <f aca="false">COUNTIF('Trade Log'!AD3:AD502,"Partial")</f>
        <v>0</v>
      </c>
      <c r="E18" s="32" t="s">
        <v>91</v>
      </c>
      <c r="F18" s="35" t="n">
        <f aca="false">IFERROR(COUNTIF('Trade Log'!AD3:AD502,"Yes")/COUNTA('Trade Log'!AD3:AD502),0)</f>
        <v>0.5</v>
      </c>
    </row>
    <row r="19" customFormat="false" ht="15" hidden="false" customHeight="false" outlineLevel="0" collapsed="false">
      <c r="B19" s="32" t="s">
        <v>92</v>
      </c>
      <c r="C19" s="33" t="n">
        <f aca="false">COUNTIF('Trade Log'!AA3:AA502,"Plan")</f>
        <v>1</v>
      </c>
      <c r="E19" s="32" t="s">
        <v>93</v>
      </c>
      <c r="F19" s="33" t="n">
        <f aca="false">COUNTIF('Trade Log'!AA3:AA502,"Emotion")</f>
        <v>1</v>
      </c>
    </row>
    <row r="20" customFormat="false" ht="15" hidden="false" customHeight="false" outlineLevel="0" collapsed="false">
      <c r="B20" s="32" t="s">
        <v>94</v>
      </c>
      <c r="C20" s="39" t="n">
        <f aca="false">IFERROR(AVERAGE('Trade Log'!AC3:AC502),0)</f>
        <v>3</v>
      </c>
    </row>
    <row r="22" customFormat="false" ht="15" hidden="false" customHeight="false" outlineLevel="0" collapsed="false">
      <c r="B22" s="31" t="s">
        <v>95</v>
      </c>
      <c r="C22" s="31"/>
      <c r="D22" s="31"/>
      <c r="E22" s="31"/>
      <c r="F22" s="31"/>
      <c r="G22" s="31"/>
      <c r="H22" s="31"/>
      <c r="I22" s="31"/>
    </row>
    <row r="23" customFormat="false" ht="15" hidden="false" customHeight="false" outlineLevel="0" collapsed="false">
      <c r="B23" s="40" t="s">
        <v>10</v>
      </c>
      <c r="C23" s="40" t="s">
        <v>96</v>
      </c>
      <c r="D23" s="40" t="s">
        <v>74</v>
      </c>
      <c r="E23" s="40" t="s">
        <v>71</v>
      </c>
    </row>
    <row r="24" customFormat="false" ht="15" hidden="false" customHeight="false" outlineLevel="0" collapsed="false">
      <c r="B24" s="41" t="s">
        <v>40</v>
      </c>
      <c r="C24" s="42" t="n">
        <f aca="false">COUNTIF('Trade Log'!D3:D502,B24)</f>
        <v>1</v>
      </c>
      <c r="D24" s="43" t="n">
        <f aca="false">IFERROR(COUNTIFS('Trade Log'!D3:D502,B24,'Trade Log'!K3:K502,"&gt;0")/COUNTIF('Trade Log'!D3:D502,B24),0)</f>
        <v>1</v>
      </c>
      <c r="E24" s="44" t="n">
        <f aca="false">SUMIF('Trade Log'!D3:D502,B24,'Trade Log'!K3:K502)</f>
        <v>265</v>
      </c>
    </row>
    <row r="25" customFormat="false" ht="15" hidden="false" customHeight="false" outlineLevel="0" collapsed="false">
      <c r="B25" s="41" t="s">
        <v>97</v>
      </c>
      <c r="C25" s="42" t="n">
        <f aca="false">COUNTIF('Trade Log'!D3:D502,B25)</f>
        <v>0</v>
      </c>
      <c r="D25" s="43" t="n">
        <f aca="false">IFERROR(COUNTIFS('Trade Log'!D3:D502,B25,'Trade Log'!K3:K502,"&gt;0")/COUNTIF('Trade Log'!D3:D502,B25),0)</f>
        <v>0</v>
      </c>
      <c r="E25" s="44" t="n">
        <f aca="false">SUMIF('Trade Log'!D3:D502,B25,'Trade Log'!K3:K502)</f>
        <v>0</v>
      </c>
    </row>
    <row r="26" customFormat="false" ht="15" hidden="false" customHeight="false" outlineLevel="0" collapsed="false">
      <c r="B26" s="41" t="s">
        <v>98</v>
      </c>
      <c r="C26" s="42" t="n">
        <f aca="false">COUNTIF('Trade Log'!D3:D502,B26)</f>
        <v>0</v>
      </c>
      <c r="D26" s="43" t="n">
        <f aca="false">IFERROR(COUNTIFS('Trade Log'!D3:D502,B26,'Trade Log'!K3:K502,"&gt;0")/COUNTIF('Trade Log'!D3:D502,B26),0)</f>
        <v>0</v>
      </c>
      <c r="E26" s="44" t="n">
        <f aca="false">SUMIF('Trade Log'!D3:D502,B26,'Trade Log'!K3:K502)</f>
        <v>0</v>
      </c>
    </row>
    <row r="27" customFormat="false" ht="15" hidden="false" customHeight="false" outlineLevel="0" collapsed="false">
      <c r="B27" s="41" t="s">
        <v>55</v>
      </c>
      <c r="C27" s="42" t="n">
        <f aca="false">COUNTIF('Trade Log'!D3:D502,B27)</f>
        <v>1</v>
      </c>
      <c r="D27" s="43" t="n">
        <f aca="false">IFERROR(COUNTIFS('Trade Log'!D3:D502,B27,'Trade Log'!K3:K502,"&gt;0")/COUNTIF('Trade Log'!D3:D502,B27),0)</f>
        <v>0</v>
      </c>
      <c r="E27" s="44" t="n">
        <f aca="false">SUMIF('Trade Log'!D3:D502,B27,'Trade Log'!K3:K502)</f>
        <v>-256</v>
      </c>
    </row>
    <row r="28" customFormat="false" ht="15" hidden="false" customHeight="false" outlineLevel="0" collapsed="false">
      <c r="B28" s="41" t="s">
        <v>99</v>
      </c>
      <c r="C28" s="42" t="n">
        <f aca="false">COUNTIF('Trade Log'!D3:D502,B28)</f>
        <v>0</v>
      </c>
      <c r="D28" s="43" t="n">
        <f aca="false">IFERROR(COUNTIFS('Trade Log'!D3:D502,B28,'Trade Log'!K3:K502,"&gt;0")/COUNTIF('Trade Log'!D3:D502,B28),0)</f>
        <v>0</v>
      </c>
      <c r="E28" s="44" t="n">
        <f aca="false">SUMIF('Trade Log'!D3:D502,B28,'Trade Log'!K3:K502)</f>
        <v>0</v>
      </c>
    </row>
    <row r="29" customFormat="false" ht="15" hidden="false" customHeight="false" outlineLevel="0" collapsed="false">
      <c r="B29" s="41" t="s">
        <v>100</v>
      </c>
      <c r="C29" s="42" t="n">
        <f aca="false">COUNTIF('Trade Log'!D3:D502,B29)</f>
        <v>0</v>
      </c>
      <c r="D29" s="43" t="n">
        <f aca="false">IFERROR(COUNTIFS('Trade Log'!D3:D502,B29,'Trade Log'!K3:K502,"&gt;0")/COUNTIF('Trade Log'!D3:D502,B29),0)</f>
        <v>0</v>
      </c>
      <c r="E29" s="44" t="n">
        <f aca="false">SUMIF('Trade Log'!D3:D502,B29,'Trade Log'!K3:K502)</f>
        <v>0</v>
      </c>
    </row>
    <row r="30" customFormat="false" ht="15" hidden="false" customHeight="false" outlineLevel="0" collapsed="false">
      <c r="B30" s="41" t="s">
        <v>101</v>
      </c>
      <c r="C30" s="42" t="n">
        <f aca="false">COUNTIF('Trade Log'!D3:D502,B30)</f>
        <v>0</v>
      </c>
      <c r="D30" s="43" t="n">
        <f aca="false">IFERROR(COUNTIFS('Trade Log'!D3:D502,B30,'Trade Log'!K3:K502,"&gt;0")/COUNTIF('Trade Log'!D3:D502,B30),0)</f>
        <v>0</v>
      </c>
      <c r="E30" s="44" t="n">
        <f aca="false">SUMIF('Trade Log'!D3:D502,B30,'Trade Log'!K3:K502)</f>
        <v>0</v>
      </c>
    </row>
    <row r="31" customFormat="false" ht="15" hidden="false" customHeight="false" outlineLevel="0" collapsed="false">
      <c r="B31" s="41" t="s">
        <v>102</v>
      </c>
      <c r="C31" s="42" t="n">
        <f aca="false">COUNTIF('Trade Log'!D3:D502,B31)</f>
        <v>0</v>
      </c>
      <c r="D31" s="43" t="n">
        <f aca="false">IFERROR(COUNTIFS('Trade Log'!D3:D502,B31,'Trade Log'!K3:K502,"&gt;0")/COUNTIF('Trade Log'!D3:D502,B31),0)</f>
        <v>0</v>
      </c>
      <c r="E31" s="44" t="n">
        <f aca="false">SUMIF('Trade Log'!D3:D502,B31,'Trade Log'!K3:K502)</f>
        <v>0</v>
      </c>
    </row>
    <row r="32" customFormat="false" ht="15" hidden="false" customHeight="false" outlineLevel="0" collapsed="false">
      <c r="B32" s="41" t="s">
        <v>103</v>
      </c>
      <c r="C32" s="42" t="n">
        <f aca="false">COUNTIF('Trade Log'!D3:D502,B32)</f>
        <v>0</v>
      </c>
      <c r="D32" s="43" t="n">
        <f aca="false">IFERROR(COUNTIFS('Trade Log'!D3:D502,B32,'Trade Log'!K3:K502,"&gt;0")/COUNTIF('Trade Log'!D3:D502,B32),0)</f>
        <v>0</v>
      </c>
      <c r="E32" s="44" t="n">
        <f aca="false">SUMIF('Trade Log'!D3:D502,B32,'Trade Log'!K3:K502)</f>
        <v>0</v>
      </c>
    </row>
    <row r="34" customFormat="false" ht="15" hidden="false" customHeight="false" outlineLevel="0" collapsed="false">
      <c r="B34" s="31" t="s">
        <v>104</v>
      </c>
      <c r="C34" s="31"/>
      <c r="D34" s="31"/>
      <c r="E34" s="31"/>
      <c r="F34" s="31"/>
    </row>
    <row r="35" customFormat="false" ht="15" hidden="false" customHeight="false" outlineLevel="0" collapsed="false">
      <c r="B35" s="40" t="s">
        <v>21</v>
      </c>
      <c r="C35" s="40" t="s">
        <v>96</v>
      </c>
      <c r="D35" s="40" t="s">
        <v>74</v>
      </c>
      <c r="E35" s="40" t="s">
        <v>71</v>
      </c>
    </row>
    <row r="36" customFormat="false" ht="15" hidden="false" customHeight="false" outlineLevel="0" collapsed="false">
      <c r="B36" s="41" t="s">
        <v>105</v>
      </c>
      <c r="C36" s="42" t="n">
        <f aca="false">COUNTIF('Trade Log'!O3:O502,B36)</f>
        <v>0</v>
      </c>
      <c r="D36" s="43" t="n">
        <f aca="false">IFERROR(COUNTIFS('Trade Log'!O3:O502,B36,'Trade Log'!K3:K502,"&gt;0")/COUNTIF('Trade Log'!O3:O502,B36),0)</f>
        <v>0</v>
      </c>
      <c r="E36" s="44" t="n">
        <f aca="false">SUMIF('Trade Log'!O3:O502,B36,'Trade Log'!K3:K502)</f>
        <v>0</v>
      </c>
    </row>
    <row r="37" customFormat="false" ht="15" hidden="false" customHeight="false" outlineLevel="0" collapsed="false">
      <c r="B37" s="41" t="s">
        <v>45</v>
      </c>
      <c r="C37" s="42" t="n">
        <f aca="false">COUNTIF('Trade Log'!O3:O502,B37)</f>
        <v>1</v>
      </c>
      <c r="D37" s="43" t="n">
        <f aca="false">IFERROR(COUNTIFS('Trade Log'!O3:O502,B37,'Trade Log'!K3:K502,"&gt;0")/COUNTIF('Trade Log'!O3:O502,B37),0)</f>
        <v>1</v>
      </c>
      <c r="E37" s="44" t="n">
        <f aca="false">SUMIF('Trade Log'!O3:O502,B37,'Trade Log'!K3:K502)</f>
        <v>265</v>
      </c>
    </row>
    <row r="38" customFormat="false" ht="15" hidden="false" customHeight="false" outlineLevel="0" collapsed="false">
      <c r="B38" s="41" t="s">
        <v>59</v>
      </c>
      <c r="C38" s="42" t="n">
        <f aca="false">COUNTIF('Trade Log'!O3:O502,B38)</f>
        <v>1</v>
      </c>
      <c r="D38" s="43" t="n">
        <f aca="false">IFERROR(COUNTIFS('Trade Log'!O3:O502,B38,'Trade Log'!K3:K502,"&gt;0")/COUNTIF('Trade Log'!O3:O502,B38),0)</f>
        <v>0</v>
      </c>
      <c r="E38" s="44" t="n">
        <f aca="false">SUMIF('Trade Log'!O3:O502,B38,'Trade Log'!K3:K502)</f>
        <v>-256</v>
      </c>
    </row>
    <row r="39" customFormat="false" ht="15" hidden="false" customHeight="false" outlineLevel="0" collapsed="false">
      <c r="B39" s="41" t="s">
        <v>106</v>
      </c>
      <c r="C39" s="42" t="n">
        <f aca="false">COUNTIF('Trade Log'!O3:O502,B39)</f>
        <v>0</v>
      </c>
      <c r="D39" s="43" t="n">
        <f aca="false">IFERROR(COUNTIFS('Trade Log'!O3:O502,B39,'Trade Log'!K3:K502,"&gt;0")/COUNTIF('Trade Log'!O3:O502,B39),0)</f>
        <v>0</v>
      </c>
      <c r="E39" s="44" t="n">
        <f aca="false">SUMIF('Trade Log'!O3:O502,B39,'Trade Log'!K3:K502)</f>
        <v>0</v>
      </c>
    </row>
    <row r="41" customFormat="false" ht="15" hidden="false" customHeight="false" outlineLevel="0" collapsed="false">
      <c r="B41" s="31" t="s">
        <v>107</v>
      </c>
      <c r="C41" s="31"/>
      <c r="D41" s="31"/>
      <c r="E41" s="31"/>
      <c r="F41" s="31"/>
    </row>
    <row r="42" customFormat="false" ht="15" hidden="false" customHeight="false" outlineLevel="0" collapsed="false">
      <c r="B42" s="40" t="s">
        <v>11</v>
      </c>
      <c r="C42" s="40" t="s">
        <v>96</v>
      </c>
      <c r="D42" s="40" t="s">
        <v>74</v>
      </c>
      <c r="E42" s="40" t="s">
        <v>71</v>
      </c>
    </row>
    <row r="43" customFormat="false" ht="15" hidden="false" customHeight="false" outlineLevel="0" collapsed="false">
      <c r="B43" s="41" t="s">
        <v>41</v>
      </c>
      <c r="C43" s="42" t="n">
        <f aca="false">COUNTIF('Trade Log'!E3:E502,B43)</f>
        <v>1</v>
      </c>
      <c r="D43" s="43" t="n">
        <f aca="false">IFERROR(COUNTIFS('Trade Log'!E3:E502,B43,'Trade Log'!K3:K502,"&gt;0")/COUNTIF('Trade Log'!E3:E502,B43),0)</f>
        <v>1</v>
      </c>
      <c r="E43" s="44" t="n">
        <f aca="false">SUMIF('Trade Log'!E3:E502,B43,'Trade Log'!K3:K502)</f>
        <v>265</v>
      </c>
    </row>
    <row r="44" customFormat="false" ht="15" hidden="false" customHeight="false" outlineLevel="0" collapsed="false">
      <c r="B44" s="41" t="s">
        <v>56</v>
      </c>
      <c r="C44" s="42" t="n">
        <f aca="false">COUNTIF('Trade Log'!E3:E502,B44)</f>
        <v>1</v>
      </c>
      <c r="D44" s="43" t="n">
        <f aca="false">IFERROR(COUNTIFS('Trade Log'!E3:E502,B44,'Trade Log'!K3:K502,"&gt;0")/COUNTIF('Trade Log'!E3:E502,B44),0)</f>
        <v>0</v>
      </c>
      <c r="E44" s="44" t="n">
        <f aca="false">SUMIF('Trade Log'!E3:E502,B44,'Trade Log'!K3:K502)</f>
        <v>-256</v>
      </c>
    </row>
  </sheetData>
  <mergeCells count="8">
    <mergeCell ref="B1:I1"/>
    <mergeCell ref="B2:I2"/>
    <mergeCell ref="B4:F4"/>
    <mergeCell ref="B11:F11"/>
    <mergeCell ref="B16:F16"/>
    <mergeCell ref="B22:I22"/>
    <mergeCell ref="B34:F34"/>
    <mergeCell ref="B41:F4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2026-06-22T14:09:14Z</dcterms:created>
  <dc:creator>openpyxl</dc:creator>
  <dc:description/>
  <dc:language>en-US</dc:language>
  <cp:lastModifiedBy/>
  <dcterms:modified xsi:type="dcterms:W3CDTF">2026-06-22T14:09:14Z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